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LR eSport\League MSL\"/>
    </mc:Choice>
  </mc:AlternateContent>
  <xr:revisionPtr revIDLastSave="0" documentId="13_ncr:1_{23EBD567-C417-4CB7-83E8-43D74C4C8261}" xr6:coauthVersionLast="47" xr6:coauthVersionMax="47" xr10:uidLastSave="{00000000-0000-0000-0000-000000000000}"/>
  <bookViews>
    <workbookView xWindow="15180" yWindow="3705" windowWidth="20310" windowHeight="13890" xr2:uid="{00000000-000D-0000-FFFF-FFFF00000000}"/>
  </bookViews>
  <sheets>
    <sheet name="Configuration" sheetId="1" r:id="rId1"/>
    <sheet name="Résumé Global" sheetId="2" r:id="rId2"/>
  </sheets>
  <definedNames>
    <definedName name="_xlnm._FilterDatabase" localSheetId="0" hidden="1">Configuration!$N$1:$N$89</definedName>
    <definedName name="circuit">Configuration!$N$2:$N$110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F9" i="2"/>
  <c r="H9" i="2"/>
  <c r="H11" i="2" s="1"/>
  <c r="B10" i="2"/>
  <c r="B26" i="2"/>
  <c r="D26" i="2"/>
  <c r="D29" i="2" s="1"/>
  <c r="B11" i="2"/>
  <c r="D9" i="2"/>
  <c r="B9" i="2"/>
  <c r="O13" i="2"/>
  <c r="N13" i="2"/>
  <c r="O24" i="2"/>
  <c r="O23" i="2"/>
  <c r="O22" i="2"/>
  <c r="O21" i="2"/>
  <c r="O20" i="2"/>
  <c r="O19" i="2"/>
  <c r="O18" i="2"/>
  <c r="O17" i="2"/>
  <c r="O16" i="2"/>
  <c r="O15" i="2"/>
  <c r="S14" i="2"/>
  <c r="Q14" i="2"/>
  <c r="N24" i="2"/>
  <c r="N23" i="2"/>
  <c r="N22" i="2"/>
  <c r="N21" i="2"/>
  <c r="N20" i="2"/>
  <c r="N19" i="2"/>
  <c r="N18" i="2"/>
  <c r="N17" i="2"/>
  <c r="N16" i="2"/>
  <c r="N15" i="2"/>
  <c r="Q13" i="2"/>
  <c r="S13" i="2"/>
  <c r="O14" i="2"/>
  <c r="N14" i="2"/>
  <c r="G24" i="2"/>
  <c r="G23" i="2"/>
  <c r="G22" i="2"/>
  <c r="G21" i="2"/>
  <c r="G20" i="2"/>
  <c r="G19" i="2"/>
  <c r="G18" i="2"/>
  <c r="G17" i="2"/>
  <c r="G16" i="2"/>
  <c r="G15" i="2"/>
  <c r="G14" i="2"/>
  <c r="G13" i="2"/>
  <c r="F13" i="2" a="1"/>
  <c r="F13" i="2" s="1"/>
  <c r="A10" i="1"/>
  <c r="F2" i="2"/>
  <c r="A27" i="1"/>
  <c r="A26" i="1"/>
  <c r="A25" i="1"/>
  <c r="F11" i="2" l="1"/>
  <c r="H10" i="2"/>
  <c r="F10" i="2"/>
  <c r="B27" i="2"/>
  <c r="B28" i="2"/>
  <c r="B29" i="2"/>
  <c r="D27" i="2"/>
  <c r="D28" i="2"/>
  <c r="A23" i="1" l="1"/>
  <c r="A7" i="1"/>
  <c r="A6" i="1"/>
  <c r="A20" i="1"/>
  <c r="A19" i="1"/>
  <c r="A18" i="1"/>
  <c r="A17" i="1"/>
  <c r="A16" i="1"/>
  <c r="A15" i="1"/>
  <c r="A14" i="1"/>
  <c r="A13" i="1"/>
  <c r="A12" i="1"/>
  <c r="A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<sst xmlns="http://schemas.openxmlformats.org/spreadsheetml/2006/main" count="190" uniqueCount="160">
  <si>
    <t>Nombre de manches</t>
  </si>
  <si>
    <t>Liste des cicruits</t>
  </si>
  <si>
    <t xml:space="preserve">Northern Isle Speedway </t>
  </si>
  <si>
    <t xml:space="preserve">BB Raceway </t>
  </si>
  <si>
    <t xml:space="preserve">Blue Moon Bay Speedway </t>
  </si>
  <si>
    <t xml:space="preserve">Brands Hatch Indy </t>
  </si>
  <si>
    <t xml:space="preserve">Suzuka Circuit </t>
  </si>
  <si>
    <t xml:space="preserve">Mount Panorama Motor Racing Circuit </t>
  </si>
  <si>
    <t xml:space="preserve">Tsukuba Circuit </t>
  </si>
  <si>
    <t xml:space="preserve">Circuit de Sainte Croix A </t>
  </si>
  <si>
    <t xml:space="preserve">Circuit de Sainte Croix A II </t>
  </si>
  <si>
    <t xml:space="preserve">Circuit de Sainte Croix B </t>
  </si>
  <si>
    <t xml:space="preserve">Circuit de Sainte Croix B II </t>
  </si>
  <si>
    <t xml:space="preserve">Circuit de Sainte Croix C </t>
  </si>
  <si>
    <t xml:space="preserve">Circuit de Sainte Croix C II </t>
  </si>
  <si>
    <t xml:space="preserve">Red Bull Ring </t>
  </si>
  <si>
    <t xml:space="preserve">Special Stage Route X </t>
  </si>
  <si>
    <t xml:space="preserve">Alsace - Village </t>
  </si>
  <si>
    <t>Alsace - Site d'essais</t>
  </si>
  <si>
    <t xml:space="preserve">Autòdromo de Interlagos </t>
  </si>
  <si>
    <t>Autopolis International Racing Course</t>
  </si>
  <si>
    <t>Autopolis International Racing Course - Court</t>
  </si>
  <si>
    <t>Circuit de Barcelona-Catalunya GP</t>
  </si>
  <si>
    <t>Circuit de Barcelona-Catalunya GP sans chicane</t>
  </si>
  <si>
    <t>Circuit de Barcelona-Catalunya National</t>
  </si>
  <si>
    <t>Circuit de Barcelona-Catalunya Rallycross</t>
  </si>
  <si>
    <t>Alsace - Site d'essais II</t>
  </si>
  <si>
    <t>Alsace - Village II</t>
  </si>
  <si>
    <t>BB Raceway II</t>
  </si>
  <si>
    <t>Blue Moon Bay Speedway II</t>
  </si>
  <si>
    <t>Blue Moon Bay Speedway - Central A</t>
  </si>
  <si>
    <t>Blue Moon Bay Speedway - Central A II</t>
  </si>
  <si>
    <t>Blue Moon Bay Speedway - Central B</t>
  </si>
  <si>
    <t>Blue Moon Bay Speedway - Central B II</t>
  </si>
  <si>
    <t>Brands Hatch GP</t>
  </si>
  <si>
    <t>Circuit des 24 Heures du Mans</t>
  </si>
  <si>
    <t>Circuit des 24 Heures du Mans - Sans Chicances</t>
  </si>
  <si>
    <t>Dragon Trail  - Jardins</t>
  </si>
  <si>
    <t>Dragon Trail  - Jardins II</t>
  </si>
  <si>
    <t>Dragon Trail  - Bord de mer</t>
  </si>
  <si>
    <t>Dragon Trail  - Bord de mer II</t>
  </si>
  <si>
    <t>Fuji International Speedway</t>
  </si>
  <si>
    <t>Fuji International Speedway - Court</t>
  </si>
  <si>
    <t>Goodwood Motor Circuit</t>
  </si>
  <si>
    <t xml:space="preserve">Kyoto Driving Park - Yamagiwa </t>
  </si>
  <si>
    <t xml:space="preserve">Kyoto Driving Park - Miyabi </t>
  </si>
  <si>
    <t>Kyoto Driving Park - Yamagiwa II</t>
  </si>
  <si>
    <t xml:space="preserve">Kyoto Driving Park - Yamagiwa + Miyabi </t>
  </si>
  <si>
    <t xml:space="preserve">Kyoto Driving Park - Yamagiwa + Miyabi II </t>
  </si>
  <si>
    <t>Autodrome Lago Maggiore - Totalité du parcours</t>
  </si>
  <si>
    <t>Autodrome Lago Maggiore - Totalité du parcours II</t>
  </si>
  <si>
    <t>Autodrome Lago Maggiore - Centre</t>
  </si>
  <si>
    <t>Autodrome Lago Maggiore - Centre II</t>
  </si>
  <si>
    <t>Autodrome Lago Maggiore - Extrémité est</t>
  </si>
  <si>
    <t>Autodrome Lago Maggiore - Extrémité est II</t>
  </si>
  <si>
    <t>Autodrome Lago Maggiore - Extrémité ouest</t>
  </si>
  <si>
    <t>Autodrome Lago Maggiore - Extrémité ouest II</t>
  </si>
  <si>
    <t>Autodrome Lago Maggiore - Est</t>
  </si>
  <si>
    <t>Autodrome Lago Maggiore - Est II</t>
  </si>
  <si>
    <t>Autodrome Lago Maggiore - Ouest</t>
  </si>
  <si>
    <t>Autodrome Lago Maggiore - Ouest II</t>
  </si>
  <si>
    <t>WeatherTech Raceway Laguna seca</t>
  </si>
  <si>
    <t>Autodromo Nazionale Monza</t>
  </si>
  <si>
    <t>Autodromo Nazionale Monza - Sans Chicance</t>
  </si>
  <si>
    <t>24 Heures du Nürburgring</t>
  </si>
  <si>
    <t xml:space="preserve">Nürburgring GP </t>
  </si>
  <si>
    <t>Nürburgring Endurance</t>
  </si>
  <si>
    <t>Nürburgring Nordschleife</t>
  </si>
  <si>
    <t>Nürburgring Sprint</t>
  </si>
  <si>
    <t>Red Bull Ring - Court</t>
  </si>
  <si>
    <t>Sardegna - Piste A</t>
  </si>
  <si>
    <t>Sardegna - Piste A II</t>
  </si>
  <si>
    <t xml:space="preserve">Sardegna - Piste B </t>
  </si>
  <si>
    <t>Sardegna - Piste B II</t>
  </si>
  <si>
    <t xml:space="preserve">Sardegna - Piste C </t>
  </si>
  <si>
    <t>Sardegna - Piste C II</t>
  </si>
  <si>
    <t>Circuit de Spa-Francorchamps</t>
  </si>
  <si>
    <t>Tracé des 24 Heures de Spa</t>
  </si>
  <si>
    <t>Suzuka Circuit - Course Est</t>
  </si>
  <si>
    <t>Tokyo Expressway - Sud dans le sens horaire</t>
  </si>
  <si>
    <t>Tokyo Expressway - Est dans le sens horaire</t>
  </si>
  <si>
    <t>Tokyo Expressway - Centrale dans le sens horaire</t>
  </si>
  <si>
    <t>Tokyo Expressway - Sud dans le sens horaire II</t>
  </si>
  <si>
    <t>Tokyo Expressway - Est dans le sens horaire II</t>
  </si>
  <si>
    <t>Tokyo Expressway - Centrale dans le sens horaire II</t>
  </si>
  <si>
    <t xml:space="preserve">Willow Springs International Raceway : Big Willow </t>
  </si>
  <si>
    <t>Willow Springs International Raceway : Horse Thief Mile</t>
  </si>
  <si>
    <t>Willow Springs International Raceway : Streets of Willow Springs</t>
  </si>
  <si>
    <t>Willow Springs International Raceway : Horse Thief Mile II</t>
  </si>
  <si>
    <t>Willow Springs International Raceway : Streets of Willow Springs II</t>
  </si>
  <si>
    <t>High Speed Ring</t>
  </si>
  <si>
    <t>High Speed Ring II</t>
  </si>
  <si>
    <t>Daytona - Tri-ovale</t>
  </si>
  <si>
    <t>Daytona - Circuit Routier</t>
  </si>
  <si>
    <t>Deep Forest Raceway</t>
  </si>
  <si>
    <t>Deep Forest Raceway II</t>
  </si>
  <si>
    <t>Trial Mountain Circuit</t>
  </si>
  <si>
    <t>Trial Mountain Circuit II</t>
  </si>
  <si>
    <t>Colorado Springs - Lac</t>
  </si>
  <si>
    <t>Colorado Springs - Lac II</t>
  </si>
  <si>
    <t>Sardegna - Eoliennes</t>
  </si>
  <si>
    <t>Sardegna - Eoliennes II</t>
  </si>
  <si>
    <t>Grand Valley - Route 1</t>
  </si>
  <si>
    <t>Grand Valley - Route 1 II</t>
  </si>
  <si>
    <t>Grand Valley - Sud</t>
  </si>
  <si>
    <t>Grand Valley - Sud II</t>
  </si>
  <si>
    <t>Watkins Glen - Parcours long</t>
  </si>
  <si>
    <t>Watkins Glen - Parcours Court</t>
  </si>
  <si>
    <t>Michelin Raceway Road Atlanta</t>
  </si>
  <si>
    <t>Fishermans Ranch</t>
  </si>
  <si>
    <t>Fishermans Ranch II</t>
  </si>
  <si>
    <t>Préqualifications</t>
  </si>
  <si>
    <t>Nom de l'événement</t>
  </si>
  <si>
    <t>Organisateur</t>
  </si>
  <si>
    <t>Oui</t>
  </si>
  <si>
    <t>Non</t>
  </si>
  <si>
    <t>Team ou Individuel</t>
  </si>
  <si>
    <t>Team</t>
  </si>
  <si>
    <t>Usure</t>
  </si>
  <si>
    <t>Circuit</t>
  </si>
  <si>
    <t>Manche</t>
  </si>
  <si>
    <t>Conso</t>
  </si>
  <si>
    <t>CrT</t>
  </si>
  <si>
    <t>CrM</t>
  </si>
  <si>
    <t>CrD</t>
  </si>
  <si>
    <t>x3</t>
  </si>
  <si>
    <t>x2</t>
  </si>
  <si>
    <t>x4</t>
  </si>
  <si>
    <t>x5</t>
  </si>
  <si>
    <t>○</t>
  </si>
  <si>
    <t>●</t>
  </si>
  <si>
    <t>● : Obligatoire</t>
  </si>
  <si>
    <t>○ : Utilisable</t>
  </si>
  <si>
    <t>×</t>
  </si>
  <si>
    <t>× : Non Disponible</t>
  </si>
  <si>
    <t>I</t>
  </si>
  <si>
    <t>P</t>
  </si>
  <si>
    <t>Catégorie</t>
  </si>
  <si>
    <t>Mono-Modèle</t>
  </si>
  <si>
    <t>Renault Clio R.S. 220 Trophy ’16</t>
  </si>
  <si>
    <t>NLR</t>
  </si>
  <si>
    <t>RS Cup</t>
  </si>
  <si>
    <t>Type d'événement</t>
  </si>
  <si>
    <t>MSL Officiel</t>
  </si>
  <si>
    <t>N</t>
  </si>
  <si>
    <t>BoP</t>
  </si>
  <si>
    <t>Unique</t>
  </si>
  <si>
    <t>Pneumatique unique</t>
  </si>
  <si>
    <t>Logo</t>
  </si>
  <si>
    <t>* Certaines voitures sont interdite par règlement</t>
  </si>
  <si>
    <t>Date Début</t>
  </si>
  <si>
    <t>Date Fin</t>
  </si>
  <si>
    <t>Début</t>
  </si>
  <si>
    <t>Fin</t>
  </si>
  <si>
    <t>/!\ Pas d'ABS et réglages ouverts /!\
Chaque départ est fait selon l'ordre inverse de l'arrivée précédente, 1 membre de chaque équipe par lobby, les points sont identique entre les lobby</t>
  </si>
  <si>
    <t>Lobby</t>
  </si>
  <si>
    <t>Pneumatiques</t>
  </si>
  <si>
    <t>Interdit</t>
  </si>
  <si>
    <r>
      <t xml:space="preserve">[B] le Lundi
[A] le Mardi
</t>
    </r>
    <r>
      <rPr>
        <b/>
        <sz val="9"/>
        <color rgb="FFFFFF00"/>
        <rFont val="Calibri"/>
        <family val="2"/>
        <scheme val="minor"/>
      </rPr>
      <t>*Sauf dernière manche</t>
    </r>
  </si>
  <si>
    <t>Requis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</si>
</sst>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&quot;pp&quot;"/>
    <numFmt numFmtId="165" formatCode="000\ &quot;Kg&quot;"/>
    <numFmt numFmtId="166" formatCode="000\ &quot;cv&quot;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3" xfId="0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0" fillId="2" borderId="8" xfId="0" applyFill="1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 applyAlignment="1">
      <alignment vertical="center"/>
    </xf>
    <xf numFmtId="0" fontId="9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7" fillId="0" borderId="0" xfId="0" applyFont="1" applyBorder="1"/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4" fillId="2" borderId="0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/>
    </xf>
    <xf numFmtId="0" fontId="0" fillId="0" borderId="0" xfId="0" applyFill="1"/>
    <xf numFmtId="16" fontId="17" fillId="0" borderId="0" xfId="0" applyNumberFormat="1" applyFont="1" applyBorder="1" applyAlignment="1">
      <alignment horizontal="center"/>
    </xf>
    <xf numFmtId="16" fontId="17" fillId="0" borderId="7" xfId="0" applyNumberFormat="1" applyFont="1" applyBorder="1" applyAlignment="1">
      <alignment horizontal="center"/>
    </xf>
    <xf numFmtId="16" fontId="17" fillId="0" borderId="8" xfId="0" applyNumberFormat="1" applyFont="1" applyBorder="1" applyAlignment="1">
      <alignment horizontal="center"/>
    </xf>
    <xf numFmtId="0" fontId="17" fillId="0" borderId="0" xfId="0" applyFont="1" applyBorder="1"/>
    <xf numFmtId="0" fontId="18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8" fillId="0" borderId="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justify" vertical="center" wrapText="1"/>
    </xf>
    <xf numFmtId="0" fontId="15" fillId="2" borderId="8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0" fontId="19" fillId="4" borderId="0" xfId="0" applyFont="1" applyFill="1" applyBorder="1" applyAlignment="1">
      <alignment horizontal="right"/>
    </xf>
    <xf numFmtId="0" fontId="19" fillId="4" borderId="8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0" fillId="4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</cellXfs>
  <cellStyles count="1">
    <cellStyle name="Normal" xfId="0" builtinId="0"/>
  </cellStyles>
  <dxfs count="20">
    <dxf>
      <font>
        <b/>
        <i val="0"/>
        <color rgb="FFFFFF00"/>
      </font>
      <fill>
        <patternFill>
          <bgColor theme="1" tint="0.14996795556505021"/>
        </patternFill>
      </fill>
    </dxf>
    <dxf>
      <font>
        <b/>
        <i val="0"/>
        <color rgb="FFFFFF00"/>
      </font>
      <fill>
        <patternFill>
          <bgColor theme="1" tint="0.1499679555650502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 val="0"/>
        <color rgb="FFFFFF00"/>
      </font>
      <fill>
        <patternFill>
          <bgColor theme="1" tint="0.14996795556505021"/>
        </patternFill>
      </fill>
    </dxf>
    <dxf>
      <font>
        <b/>
        <i val="0"/>
        <color rgb="FFFFFF00"/>
      </font>
      <fill>
        <patternFill>
          <bgColor theme="1" tint="0.14996795556505021"/>
        </patternFill>
      </fill>
    </dxf>
    <dxf>
      <font>
        <b/>
        <i val="0"/>
        <color rgb="FFFFFF00"/>
      </font>
      <fill>
        <patternFill>
          <bgColor theme="1" tint="0.1499679555650502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2</xdr:row>
      <xdr:rowOff>109771</xdr:rowOff>
    </xdr:from>
    <xdr:to>
      <xdr:col>14</xdr:col>
      <xdr:colOff>638175</xdr:colOff>
      <xdr:row>7</xdr:row>
      <xdr:rowOff>55575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F0DFDD8-C533-A454-7B29-DDF0B028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490771"/>
          <a:ext cx="3790950" cy="89830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</xdr:row>
      <xdr:rowOff>47625</xdr:rowOff>
    </xdr:from>
    <xdr:to>
      <xdr:col>3</xdr:col>
      <xdr:colOff>647700</xdr:colOff>
      <xdr:row>6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E670205-B3D3-4367-A3D1-5517E74EC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63" b="31163"/>
        <a:stretch/>
      </xdr:blipFill>
      <xdr:spPr>
        <a:xfrm>
          <a:off x="314325" y="428625"/>
          <a:ext cx="2047875" cy="714375"/>
        </a:xfrm>
        <a:prstGeom prst="rect">
          <a:avLst/>
        </a:prstGeom>
      </xdr:spPr>
    </xdr:pic>
    <xdr:clientData/>
  </xdr:twoCellAnchor>
  <xdr:twoCellAnchor editAs="oneCell">
    <xdr:from>
      <xdr:col>16</xdr:col>
      <xdr:colOff>66675</xdr:colOff>
      <xdr:row>17</xdr:row>
      <xdr:rowOff>76200</xdr:rowOff>
    </xdr:from>
    <xdr:to>
      <xdr:col>16</xdr:col>
      <xdr:colOff>733425</xdr:colOff>
      <xdr:row>20</xdr:row>
      <xdr:rowOff>142875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18BD27-4791-CF92-89E5-2797CF18B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34" t="20234" r="20234" b="20234"/>
        <a:stretch/>
      </xdr:blipFill>
      <xdr:spPr>
        <a:xfrm>
          <a:off x="9401175" y="3457575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18</xdr:col>
      <xdr:colOff>53181</xdr:colOff>
      <xdr:row>17</xdr:row>
      <xdr:rowOff>78549</xdr:rowOff>
    </xdr:from>
    <xdr:to>
      <xdr:col>18</xdr:col>
      <xdr:colOff>758703</xdr:colOff>
      <xdr:row>20</xdr:row>
      <xdr:rowOff>114300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42C69E3-EC32-5C31-31BE-5E610663D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656" y="3459924"/>
          <a:ext cx="705522" cy="635826"/>
        </a:xfrm>
        <a:prstGeom prst="rect">
          <a:avLst/>
        </a:prstGeom>
      </xdr:spPr>
    </xdr:pic>
    <xdr:clientData/>
  </xdr:twoCellAnchor>
  <xdr:twoCellAnchor editAs="oneCell">
    <xdr:from>
      <xdr:col>11</xdr:col>
      <xdr:colOff>561978</xdr:colOff>
      <xdr:row>27</xdr:row>
      <xdr:rowOff>1</xdr:rowOff>
    </xdr:from>
    <xdr:to>
      <xdr:col>12</xdr:col>
      <xdr:colOff>257179</xdr:colOff>
      <xdr:row>28</xdr:row>
      <xdr:rowOff>219077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9C71E24-53E0-2331-0DA7-5826F5F10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3" y="5648326"/>
          <a:ext cx="457201" cy="457201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485776</xdr:colOff>
      <xdr:row>26</xdr:row>
      <xdr:rowOff>228601</xdr:rowOff>
    </xdr:from>
    <xdr:to>
      <xdr:col>13</xdr:col>
      <xdr:colOff>180977</xdr:colOff>
      <xdr:row>28</xdr:row>
      <xdr:rowOff>209552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D450AE9-630D-B34E-0383-FE13D663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1" y="5638801"/>
          <a:ext cx="457201" cy="457201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476251</xdr:colOff>
      <xdr:row>27</xdr:row>
      <xdr:rowOff>1</xdr:rowOff>
    </xdr:from>
    <xdr:to>
      <xdr:col>15</xdr:col>
      <xdr:colOff>171452</xdr:colOff>
      <xdr:row>28</xdr:row>
      <xdr:rowOff>219077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A0F80B3-9EC0-794E-0DB8-69E74C37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7776" y="5648326"/>
          <a:ext cx="457201" cy="457201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123826</xdr:colOff>
      <xdr:row>27</xdr:row>
      <xdr:rowOff>9526</xdr:rowOff>
    </xdr:from>
    <xdr:to>
      <xdr:col>16</xdr:col>
      <xdr:colOff>581027</xdr:colOff>
      <xdr:row>28</xdr:row>
      <xdr:rowOff>228602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BDDFE8D-AEA0-5A92-FECA-C6A012110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6" y="5657851"/>
          <a:ext cx="457201" cy="457201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733426</xdr:colOff>
      <xdr:row>27</xdr:row>
      <xdr:rowOff>1</xdr:rowOff>
    </xdr:from>
    <xdr:to>
      <xdr:col>18</xdr:col>
      <xdr:colOff>247652</xdr:colOff>
      <xdr:row>28</xdr:row>
      <xdr:rowOff>219077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D309EA8-0462-BAF5-71F2-4F75CAB4D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6" y="5648326"/>
          <a:ext cx="457201" cy="457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workbookViewId="0">
      <selection activeCell="B15" sqref="B15"/>
    </sheetView>
  </sheetViews>
  <sheetFormatPr baseColWidth="10" defaultRowHeight="15" x14ac:dyDescent="0.25"/>
  <cols>
    <col min="1" max="1" width="19.85546875" bestFit="1" customWidth="1"/>
    <col min="2" max="2" width="36.7109375" style="1" bestFit="1" customWidth="1"/>
    <col min="3" max="7" width="6.7109375" style="1" customWidth="1"/>
    <col min="8" max="9" width="6.7109375" customWidth="1"/>
    <col min="14" max="14" width="60.7109375" bestFit="1" customWidth="1"/>
  </cols>
  <sheetData>
    <row r="1" spans="1:14" x14ac:dyDescent="0.25">
      <c r="A1" t="s">
        <v>113</v>
      </c>
      <c r="B1" s="1" t="s">
        <v>140</v>
      </c>
      <c r="N1" t="s">
        <v>1</v>
      </c>
    </row>
    <row r="2" spans="1:14" x14ac:dyDescent="0.25">
      <c r="A2" t="s">
        <v>112</v>
      </c>
      <c r="B2" s="1" t="s">
        <v>141</v>
      </c>
      <c r="N2" t="s">
        <v>64</v>
      </c>
    </row>
    <row r="3" spans="1:14" x14ac:dyDescent="0.25">
      <c r="A3" t="s">
        <v>111</v>
      </c>
      <c r="B3" s="1" t="s">
        <v>114</v>
      </c>
      <c r="N3" t="s">
        <v>18</v>
      </c>
    </row>
    <row r="4" spans="1:14" x14ac:dyDescent="0.25">
      <c r="A4" t="s">
        <v>0</v>
      </c>
      <c r="B4" s="1">
        <v>6</v>
      </c>
      <c r="N4" t="s">
        <v>26</v>
      </c>
    </row>
    <row r="5" spans="1:14" x14ac:dyDescent="0.25">
      <c r="A5" t="s">
        <v>116</v>
      </c>
      <c r="B5" s="1" t="s">
        <v>117</v>
      </c>
      <c r="E5" s="69" t="s">
        <v>147</v>
      </c>
      <c r="F5" s="70"/>
      <c r="G5" s="70"/>
      <c r="H5" s="70"/>
      <c r="I5" s="12" t="s">
        <v>114</v>
      </c>
      <c r="N5" t="s">
        <v>17</v>
      </c>
    </row>
    <row r="6" spans="1:14" x14ac:dyDescent="0.25">
      <c r="A6" t="str">
        <f>IF(OR(B5="",B5="Individuel"),"","Nb Pilote mini.")</f>
        <v>Nb Pilote mini.</v>
      </c>
      <c r="B6" s="1">
        <v>2</v>
      </c>
      <c r="C6" s="67" t="s">
        <v>146</v>
      </c>
      <c r="D6" s="68"/>
      <c r="E6" s="66" t="s">
        <v>132</v>
      </c>
      <c r="F6" s="66"/>
      <c r="G6" s="66"/>
      <c r="H6" s="66"/>
      <c r="I6" s="66"/>
      <c r="N6" t="s">
        <v>27</v>
      </c>
    </row>
    <row r="7" spans="1:14" x14ac:dyDescent="0.25">
      <c r="A7" t="str">
        <f>IF(OR(B5="",B5="Individuel"),"","Nb Pilote max.")</f>
        <v>Nb Pilote max.</v>
      </c>
      <c r="B7" s="1">
        <v>2</v>
      </c>
      <c r="C7" s="11" t="s">
        <v>115</v>
      </c>
      <c r="D7" s="11" t="s">
        <v>115</v>
      </c>
      <c r="E7" s="66" t="s">
        <v>131</v>
      </c>
      <c r="F7" s="66"/>
      <c r="G7" s="66"/>
      <c r="H7" s="66"/>
      <c r="I7" s="66"/>
      <c r="N7" t="s">
        <v>51</v>
      </c>
    </row>
    <row r="8" spans="1:14" x14ac:dyDescent="0.25">
      <c r="A8" t="s">
        <v>142</v>
      </c>
      <c r="B8" s="1" t="s">
        <v>143</v>
      </c>
      <c r="C8" s="20" t="s">
        <v>126</v>
      </c>
      <c r="D8" s="20" t="s">
        <v>125</v>
      </c>
      <c r="E8" s="66" t="s">
        <v>134</v>
      </c>
      <c r="F8" s="66"/>
      <c r="G8" s="66"/>
      <c r="H8" s="66"/>
      <c r="I8" s="66"/>
      <c r="N8" t="s">
        <v>52</v>
      </c>
    </row>
    <row r="9" spans="1:14" x14ac:dyDescent="0.25">
      <c r="A9" s="17" t="s">
        <v>120</v>
      </c>
      <c r="B9" s="11" t="s">
        <v>119</v>
      </c>
      <c r="C9" s="10" t="s">
        <v>118</v>
      </c>
      <c r="D9" s="10" t="s">
        <v>121</v>
      </c>
      <c r="E9" s="10" t="s">
        <v>122</v>
      </c>
      <c r="F9" s="10" t="s">
        <v>123</v>
      </c>
      <c r="G9" s="10" t="s">
        <v>124</v>
      </c>
      <c r="H9" s="10" t="s">
        <v>135</v>
      </c>
      <c r="I9" s="31" t="s">
        <v>136</v>
      </c>
      <c r="J9" s="32" t="s">
        <v>150</v>
      </c>
      <c r="K9" s="33" t="s">
        <v>151</v>
      </c>
      <c r="N9" t="s">
        <v>57</v>
      </c>
    </row>
    <row r="10" spans="1:14" x14ac:dyDescent="0.25">
      <c r="A10" t="str">
        <f>IF(B3="Oui","PréQualif","")</f>
        <v>PréQualif</v>
      </c>
      <c r="B10" s="2" t="s">
        <v>34</v>
      </c>
      <c r="C10" s="6" t="s">
        <v>125</v>
      </c>
      <c r="D10" s="6" t="s">
        <v>126</v>
      </c>
      <c r="E10" s="7" t="s">
        <v>133</v>
      </c>
      <c r="F10" s="7" t="s">
        <v>133</v>
      </c>
      <c r="G10" s="7" t="s">
        <v>130</v>
      </c>
      <c r="H10" s="7" t="s">
        <v>133</v>
      </c>
      <c r="I10" s="7" t="s">
        <v>129</v>
      </c>
      <c r="J10" s="34">
        <v>45103</v>
      </c>
      <c r="K10" s="34">
        <v>45104</v>
      </c>
      <c r="N10" t="s">
        <v>58</v>
      </c>
    </row>
    <row r="11" spans="1:14" x14ac:dyDescent="0.25">
      <c r="A11" t="str">
        <f>IF(B4&gt;=1,"Manche 1","")</f>
        <v>Manche 1</v>
      </c>
      <c r="B11" s="2" t="s">
        <v>17</v>
      </c>
      <c r="C11" s="6" t="s">
        <v>125</v>
      </c>
      <c r="D11" s="6" t="s">
        <v>126</v>
      </c>
      <c r="E11" s="7" t="s">
        <v>133</v>
      </c>
      <c r="F11" s="7" t="s">
        <v>133</v>
      </c>
      <c r="G11" s="7" t="s">
        <v>130</v>
      </c>
      <c r="H11" s="7" t="s">
        <v>133</v>
      </c>
      <c r="I11" s="7" t="s">
        <v>129</v>
      </c>
      <c r="J11" s="34">
        <v>45117</v>
      </c>
      <c r="K11" s="34">
        <v>45118</v>
      </c>
      <c r="N11" t="s">
        <v>53</v>
      </c>
    </row>
    <row r="12" spans="1:14" x14ac:dyDescent="0.25">
      <c r="A12" t="str">
        <f>IF(B4&gt;=2,"Manche 2","")</f>
        <v>Manche 2</v>
      </c>
      <c r="B12" s="2" t="s">
        <v>15</v>
      </c>
      <c r="C12" s="6" t="s">
        <v>127</v>
      </c>
      <c r="D12" s="6" t="s">
        <v>125</v>
      </c>
      <c r="E12" s="7"/>
      <c r="F12" s="7"/>
      <c r="G12" s="7"/>
      <c r="H12" s="7"/>
      <c r="I12" s="7"/>
      <c r="J12" s="34">
        <v>45124</v>
      </c>
      <c r="K12" s="34">
        <v>45125</v>
      </c>
      <c r="N12" t="s">
        <v>54</v>
      </c>
    </row>
    <row r="13" spans="1:14" x14ac:dyDescent="0.25">
      <c r="A13" t="str">
        <f>IF(B4&gt;=3,"Manche 3","")</f>
        <v>Manche 3</v>
      </c>
      <c r="B13" s="2" t="s">
        <v>24</v>
      </c>
      <c r="C13" s="6" t="s">
        <v>128</v>
      </c>
      <c r="D13" s="6" t="s">
        <v>125</v>
      </c>
      <c r="E13" s="7"/>
      <c r="F13" s="7"/>
      <c r="G13" s="7"/>
      <c r="H13" s="7"/>
      <c r="I13" s="7"/>
      <c r="J13" s="34">
        <v>45131</v>
      </c>
      <c r="K13" s="34">
        <v>45132</v>
      </c>
      <c r="N13" t="s">
        <v>55</v>
      </c>
    </row>
    <row r="14" spans="1:14" x14ac:dyDescent="0.25">
      <c r="A14" t="str">
        <f>IF(B4&gt;=4,"Manche 4","")</f>
        <v>Manche 4</v>
      </c>
      <c r="B14" s="2" t="s">
        <v>76</v>
      </c>
      <c r="C14" s="6" t="s">
        <v>125</v>
      </c>
      <c r="D14" s="6" t="s">
        <v>126</v>
      </c>
      <c r="E14" s="7"/>
      <c r="F14" s="7"/>
      <c r="G14" s="7"/>
      <c r="H14" s="7"/>
      <c r="I14" s="7"/>
      <c r="J14" s="34">
        <v>45138</v>
      </c>
      <c r="K14" s="34">
        <v>45139</v>
      </c>
      <c r="N14" t="s">
        <v>56</v>
      </c>
    </row>
    <row r="15" spans="1:14" x14ac:dyDescent="0.25">
      <c r="A15" t="str">
        <f>IF(B4&gt;=5,"Manche 5","")</f>
        <v>Manche 5</v>
      </c>
      <c r="B15" s="2" t="s">
        <v>62</v>
      </c>
      <c r="C15" s="6" t="s">
        <v>127</v>
      </c>
      <c r="D15" s="6" t="s">
        <v>126</v>
      </c>
      <c r="E15" s="7"/>
      <c r="F15" s="7"/>
      <c r="G15" s="7"/>
      <c r="H15" s="7"/>
      <c r="I15" s="7"/>
      <c r="J15" s="34">
        <v>45145</v>
      </c>
      <c r="K15" s="34">
        <v>45146</v>
      </c>
      <c r="N15" t="s">
        <v>59</v>
      </c>
    </row>
    <row r="16" spans="1:14" x14ac:dyDescent="0.25">
      <c r="A16" t="str">
        <f>IF(B4&gt;=6,"Manche 6","")</f>
        <v>Manche 6</v>
      </c>
      <c r="B16" s="2" t="s">
        <v>66</v>
      </c>
      <c r="C16" s="6" t="s">
        <v>128</v>
      </c>
      <c r="D16" s="6" t="s">
        <v>126</v>
      </c>
      <c r="E16" s="7"/>
      <c r="F16" s="7"/>
      <c r="G16" s="7"/>
      <c r="H16" s="7"/>
      <c r="I16" s="7"/>
      <c r="J16" s="34">
        <v>45155</v>
      </c>
      <c r="K16" s="34">
        <v>45156</v>
      </c>
      <c r="N16" t="s">
        <v>60</v>
      </c>
    </row>
    <row r="17" spans="1:14" x14ac:dyDescent="0.25">
      <c r="A17" t="str">
        <f>IF(B4&gt;=7,"Manche 7","")</f>
        <v/>
      </c>
      <c r="B17" s="2"/>
      <c r="C17" s="6"/>
      <c r="D17" s="6"/>
      <c r="E17" s="7"/>
      <c r="F17" s="7"/>
      <c r="G17" s="7"/>
      <c r="H17" s="7"/>
      <c r="I17" s="7"/>
      <c r="J17" s="1"/>
      <c r="K17" s="1"/>
      <c r="N17" t="s">
        <v>49</v>
      </c>
    </row>
    <row r="18" spans="1:14" x14ac:dyDescent="0.25">
      <c r="A18" t="str">
        <f>IF(B4&gt;=8,"Manche 8","")</f>
        <v/>
      </c>
      <c r="B18" s="2"/>
      <c r="C18" s="6"/>
      <c r="D18" s="6"/>
      <c r="E18" s="7"/>
      <c r="F18" s="7"/>
      <c r="G18" s="7"/>
      <c r="H18" s="7"/>
      <c r="I18" s="7"/>
      <c r="J18" s="1"/>
      <c r="K18" s="1"/>
      <c r="N18" t="s">
        <v>50</v>
      </c>
    </row>
    <row r="19" spans="1:14" x14ac:dyDescent="0.25">
      <c r="A19" t="str">
        <f>IF(B4&gt;=9,"Manche 9","")</f>
        <v/>
      </c>
      <c r="B19" s="2"/>
      <c r="C19" s="6"/>
      <c r="D19" s="6"/>
      <c r="E19" s="7"/>
      <c r="F19" s="7"/>
      <c r="G19" s="7"/>
      <c r="H19" s="7"/>
      <c r="I19" s="7"/>
      <c r="J19" s="1"/>
      <c r="K19" s="1"/>
      <c r="N19" t="s">
        <v>19</v>
      </c>
    </row>
    <row r="20" spans="1:14" x14ac:dyDescent="0.25">
      <c r="A20" t="str">
        <f>IF(B4&gt;=10,"Manche 10","")</f>
        <v/>
      </c>
      <c r="B20" s="2"/>
      <c r="C20" s="8"/>
      <c r="D20" s="8"/>
      <c r="E20" s="9"/>
      <c r="F20" s="9"/>
      <c r="G20" s="9"/>
      <c r="H20" s="9"/>
      <c r="I20" s="9"/>
      <c r="J20" s="1"/>
      <c r="K20" s="1"/>
      <c r="N20" t="s">
        <v>62</v>
      </c>
    </row>
    <row r="21" spans="1:14" x14ac:dyDescent="0.25">
      <c r="A21" t="s">
        <v>137</v>
      </c>
      <c r="B21" s="1" t="s">
        <v>144</v>
      </c>
      <c r="N21" t="s">
        <v>63</v>
      </c>
    </row>
    <row r="22" spans="1:14" x14ac:dyDescent="0.25">
      <c r="A22" t="s">
        <v>138</v>
      </c>
      <c r="B22" s="1" t="s">
        <v>114</v>
      </c>
      <c r="N22" t="s">
        <v>20</v>
      </c>
    </row>
    <row r="23" spans="1:14" x14ac:dyDescent="0.25">
      <c r="A23" t="str">
        <f>IF(B22="Oui","Modèle imposé","")</f>
        <v>Modèle imposé</v>
      </c>
      <c r="B23" s="1" t="s">
        <v>139</v>
      </c>
      <c r="N23" t="s">
        <v>21</v>
      </c>
    </row>
    <row r="24" spans="1:14" x14ac:dyDescent="0.25">
      <c r="A24" t="s">
        <v>145</v>
      </c>
      <c r="B24" s="1" t="s">
        <v>115</v>
      </c>
      <c r="N24" t="s">
        <v>3</v>
      </c>
    </row>
    <row r="25" spans="1:14" x14ac:dyDescent="0.25">
      <c r="A25" t="str">
        <f>IF(B24="Non","Limite de PP","")</f>
        <v>Limite de PP</v>
      </c>
      <c r="B25" s="3">
        <v>571</v>
      </c>
      <c r="N25" t="s">
        <v>28</v>
      </c>
    </row>
    <row r="26" spans="1:14" x14ac:dyDescent="0.25">
      <c r="A26" t="str">
        <f>IF(B24="Non","Puissance max.","")</f>
        <v>Puissance max.</v>
      </c>
      <c r="B26" s="5">
        <v>235</v>
      </c>
      <c r="N26" t="s">
        <v>4</v>
      </c>
    </row>
    <row r="27" spans="1:14" x14ac:dyDescent="0.25">
      <c r="A27" t="str">
        <f>IF(B24="Non","Poids min.","")</f>
        <v>Poids min.</v>
      </c>
      <c r="B27" s="4">
        <v>971</v>
      </c>
      <c r="N27" t="s">
        <v>30</v>
      </c>
    </row>
    <row r="28" spans="1:14" x14ac:dyDescent="0.25">
      <c r="N28" t="s">
        <v>31</v>
      </c>
    </row>
    <row r="29" spans="1:14" x14ac:dyDescent="0.25">
      <c r="N29" t="s">
        <v>32</v>
      </c>
    </row>
    <row r="30" spans="1:14" x14ac:dyDescent="0.25">
      <c r="N30" t="s">
        <v>33</v>
      </c>
    </row>
    <row r="31" spans="1:14" x14ac:dyDescent="0.25">
      <c r="N31" t="s">
        <v>29</v>
      </c>
    </row>
    <row r="32" spans="1:14" x14ac:dyDescent="0.25">
      <c r="N32" t="s">
        <v>34</v>
      </c>
    </row>
    <row r="33" spans="14:14" x14ac:dyDescent="0.25">
      <c r="N33" t="s">
        <v>5</v>
      </c>
    </row>
    <row r="34" spans="14:14" x14ac:dyDescent="0.25">
      <c r="N34" t="s">
        <v>22</v>
      </c>
    </row>
    <row r="35" spans="14:14" x14ac:dyDescent="0.25">
      <c r="N35" t="s">
        <v>23</v>
      </c>
    </row>
    <row r="36" spans="14:14" x14ac:dyDescent="0.25">
      <c r="N36" t="s">
        <v>24</v>
      </c>
    </row>
    <row r="37" spans="14:14" x14ac:dyDescent="0.25">
      <c r="N37" t="s">
        <v>25</v>
      </c>
    </row>
    <row r="38" spans="14:14" x14ac:dyDescent="0.25">
      <c r="N38" t="s">
        <v>9</v>
      </c>
    </row>
    <row r="39" spans="14:14" x14ac:dyDescent="0.25">
      <c r="N39" t="s">
        <v>10</v>
      </c>
    </row>
    <row r="40" spans="14:14" x14ac:dyDescent="0.25">
      <c r="N40" t="s">
        <v>11</v>
      </c>
    </row>
    <row r="41" spans="14:14" x14ac:dyDescent="0.25">
      <c r="N41" t="s">
        <v>12</v>
      </c>
    </row>
    <row r="42" spans="14:14" x14ac:dyDescent="0.25">
      <c r="N42" t="s">
        <v>13</v>
      </c>
    </row>
    <row r="43" spans="14:14" x14ac:dyDescent="0.25">
      <c r="N43" t="s">
        <v>14</v>
      </c>
    </row>
    <row r="44" spans="14:14" x14ac:dyDescent="0.25">
      <c r="N44" t="s">
        <v>76</v>
      </c>
    </row>
    <row r="45" spans="14:14" x14ac:dyDescent="0.25">
      <c r="N45" t="s">
        <v>35</v>
      </c>
    </row>
    <row r="46" spans="14:14" x14ac:dyDescent="0.25">
      <c r="N46" t="s">
        <v>36</v>
      </c>
    </row>
    <row r="47" spans="14:14" x14ac:dyDescent="0.25">
      <c r="N47" t="s">
        <v>98</v>
      </c>
    </row>
    <row r="48" spans="14:14" x14ac:dyDescent="0.25">
      <c r="N48" t="s">
        <v>99</v>
      </c>
    </row>
    <row r="49" spans="14:14" x14ac:dyDescent="0.25">
      <c r="N49" t="s">
        <v>93</v>
      </c>
    </row>
    <row r="50" spans="14:14" x14ac:dyDescent="0.25">
      <c r="N50" t="s">
        <v>92</v>
      </c>
    </row>
    <row r="51" spans="14:14" x14ac:dyDescent="0.25">
      <c r="N51" t="s">
        <v>94</v>
      </c>
    </row>
    <row r="52" spans="14:14" x14ac:dyDescent="0.25">
      <c r="N52" t="s">
        <v>95</v>
      </c>
    </row>
    <row r="53" spans="14:14" x14ac:dyDescent="0.25">
      <c r="N53" t="s">
        <v>39</v>
      </c>
    </row>
    <row r="54" spans="14:14" x14ac:dyDescent="0.25">
      <c r="N54" t="s">
        <v>40</v>
      </c>
    </row>
    <row r="55" spans="14:14" x14ac:dyDescent="0.25">
      <c r="N55" t="s">
        <v>37</v>
      </c>
    </row>
    <row r="56" spans="14:14" x14ac:dyDescent="0.25">
      <c r="N56" t="s">
        <v>38</v>
      </c>
    </row>
    <row r="57" spans="14:14" x14ac:dyDescent="0.25">
      <c r="N57" t="s">
        <v>109</v>
      </c>
    </row>
    <row r="58" spans="14:14" x14ac:dyDescent="0.25">
      <c r="N58" t="s">
        <v>110</v>
      </c>
    </row>
    <row r="59" spans="14:14" x14ac:dyDescent="0.25">
      <c r="N59" t="s">
        <v>41</v>
      </c>
    </row>
    <row r="60" spans="14:14" x14ac:dyDescent="0.25">
      <c r="N60" t="s">
        <v>42</v>
      </c>
    </row>
    <row r="61" spans="14:14" x14ac:dyDescent="0.25">
      <c r="N61" t="s">
        <v>43</v>
      </c>
    </row>
    <row r="62" spans="14:14" x14ac:dyDescent="0.25">
      <c r="N62" t="s">
        <v>102</v>
      </c>
    </row>
    <row r="63" spans="14:14" x14ac:dyDescent="0.25">
      <c r="N63" t="s">
        <v>103</v>
      </c>
    </row>
    <row r="64" spans="14:14" x14ac:dyDescent="0.25">
      <c r="N64" t="s">
        <v>104</v>
      </c>
    </row>
    <row r="65" spans="14:14" x14ac:dyDescent="0.25">
      <c r="N65" t="s">
        <v>105</v>
      </c>
    </row>
    <row r="66" spans="14:14" x14ac:dyDescent="0.25">
      <c r="N66" t="s">
        <v>90</v>
      </c>
    </row>
    <row r="67" spans="14:14" x14ac:dyDescent="0.25">
      <c r="N67" t="s">
        <v>91</v>
      </c>
    </row>
    <row r="68" spans="14:14" x14ac:dyDescent="0.25">
      <c r="N68" t="s">
        <v>45</v>
      </c>
    </row>
    <row r="69" spans="14:14" x14ac:dyDescent="0.25">
      <c r="N69" t="s">
        <v>44</v>
      </c>
    </row>
    <row r="70" spans="14:14" x14ac:dyDescent="0.25">
      <c r="N70" t="s">
        <v>47</v>
      </c>
    </row>
    <row r="71" spans="14:14" x14ac:dyDescent="0.25">
      <c r="N71" t="s">
        <v>48</v>
      </c>
    </row>
    <row r="72" spans="14:14" x14ac:dyDescent="0.25">
      <c r="N72" t="s">
        <v>46</v>
      </c>
    </row>
    <row r="73" spans="14:14" x14ac:dyDescent="0.25">
      <c r="N73" t="s">
        <v>108</v>
      </c>
    </row>
    <row r="74" spans="14:14" x14ac:dyDescent="0.25">
      <c r="N74" t="s">
        <v>7</v>
      </c>
    </row>
    <row r="75" spans="14:14" x14ac:dyDescent="0.25">
      <c r="N75" t="s">
        <v>2</v>
      </c>
    </row>
    <row r="76" spans="14:14" x14ac:dyDescent="0.25">
      <c r="N76" t="s">
        <v>66</v>
      </c>
    </row>
    <row r="77" spans="14:14" x14ac:dyDescent="0.25">
      <c r="N77" t="s">
        <v>65</v>
      </c>
    </row>
    <row r="78" spans="14:14" x14ac:dyDescent="0.25">
      <c r="N78" t="s">
        <v>67</v>
      </c>
    </row>
    <row r="79" spans="14:14" x14ac:dyDescent="0.25">
      <c r="N79" t="s">
        <v>68</v>
      </c>
    </row>
    <row r="80" spans="14:14" x14ac:dyDescent="0.25">
      <c r="N80" t="s">
        <v>15</v>
      </c>
    </row>
    <row r="81" spans="14:14" x14ac:dyDescent="0.25">
      <c r="N81" t="s">
        <v>69</v>
      </c>
    </row>
    <row r="82" spans="14:14" x14ac:dyDescent="0.25">
      <c r="N82" t="s">
        <v>100</v>
      </c>
    </row>
    <row r="83" spans="14:14" x14ac:dyDescent="0.25">
      <c r="N83" t="s">
        <v>101</v>
      </c>
    </row>
    <row r="84" spans="14:14" x14ac:dyDescent="0.25">
      <c r="N84" t="s">
        <v>70</v>
      </c>
    </row>
    <row r="85" spans="14:14" x14ac:dyDescent="0.25">
      <c r="N85" t="s">
        <v>71</v>
      </c>
    </row>
    <row r="86" spans="14:14" x14ac:dyDescent="0.25">
      <c r="N86" t="s">
        <v>72</v>
      </c>
    </row>
    <row r="87" spans="14:14" x14ac:dyDescent="0.25">
      <c r="N87" t="s">
        <v>73</v>
      </c>
    </row>
    <row r="88" spans="14:14" x14ac:dyDescent="0.25">
      <c r="N88" t="s">
        <v>74</v>
      </c>
    </row>
    <row r="89" spans="14:14" x14ac:dyDescent="0.25">
      <c r="N89" t="s">
        <v>75</v>
      </c>
    </row>
    <row r="90" spans="14:14" x14ac:dyDescent="0.25">
      <c r="N90" t="s">
        <v>16</v>
      </c>
    </row>
    <row r="91" spans="14:14" x14ac:dyDescent="0.25">
      <c r="N91" t="s">
        <v>6</v>
      </c>
    </row>
    <row r="92" spans="14:14" x14ac:dyDescent="0.25">
      <c r="N92" t="s">
        <v>78</v>
      </c>
    </row>
    <row r="93" spans="14:14" x14ac:dyDescent="0.25">
      <c r="N93" t="s">
        <v>81</v>
      </c>
    </row>
    <row r="94" spans="14:14" x14ac:dyDescent="0.25">
      <c r="N94" t="s">
        <v>84</v>
      </c>
    </row>
    <row r="95" spans="14:14" x14ac:dyDescent="0.25">
      <c r="N95" t="s">
        <v>80</v>
      </c>
    </row>
    <row r="96" spans="14:14" x14ac:dyDescent="0.25">
      <c r="N96" t="s">
        <v>83</v>
      </c>
    </row>
    <row r="97" spans="14:14" x14ac:dyDescent="0.25">
      <c r="N97" t="s">
        <v>79</v>
      </c>
    </row>
    <row r="98" spans="14:14" x14ac:dyDescent="0.25">
      <c r="N98" t="s">
        <v>82</v>
      </c>
    </row>
    <row r="99" spans="14:14" x14ac:dyDescent="0.25">
      <c r="N99" t="s">
        <v>77</v>
      </c>
    </row>
    <row r="100" spans="14:14" x14ac:dyDescent="0.25">
      <c r="N100" t="s">
        <v>96</v>
      </c>
    </row>
    <row r="101" spans="14:14" x14ac:dyDescent="0.25">
      <c r="N101" t="s">
        <v>97</v>
      </c>
    </row>
    <row r="102" spans="14:14" x14ac:dyDescent="0.25">
      <c r="N102" t="s">
        <v>8</v>
      </c>
    </row>
    <row r="103" spans="14:14" x14ac:dyDescent="0.25">
      <c r="N103" t="s">
        <v>107</v>
      </c>
    </row>
    <row r="104" spans="14:14" x14ac:dyDescent="0.25">
      <c r="N104" t="s">
        <v>106</v>
      </c>
    </row>
    <row r="105" spans="14:14" x14ac:dyDescent="0.25">
      <c r="N105" t="s">
        <v>61</v>
      </c>
    </row>
    <row r="106" spans="14:14" x14ac:dyDescent="0.25">
      <c r="N106" t="s">
        <v>85</v>
      </c>
    </row>
    <row r="107" spans="14:14" x14ac:dyDescent="0.25">
      <c r="N107" t="s">
        <v>86</v>
      </c>
    </row>
    <row r="108" spans="14:14" x14ac:dyDescent="0.25">
      <c r="N108" t="s">
        <v>88</v>
      </c>
    </row>
    <row r="109" spans="14:14" x14ac:dyDescent="0.25">
      <c r="N109" t="s">
        <v>87</v>
      </c>
    </row>
    <row r="110" spans="14:14" x14ac:dyDescent="0.25">
      <c r="N110" t="s">
        <v>89</v>
      </c>
    </row>
  </sheetData>
  <autoFilter ref="N1:N89" xr:uid="{00000000-0009-0000-0000-000000000000}">
    <sortState xmlns:xlrd2="http://schemas.microsoft.com/office/spreadsheetml/2017/richdata2" ref="N2:N110">
      <sortCondition ref="N1:N89"/>
    </sortState>
  </autoFilter>
  <mergeCells count="5">
    <mergeCell ref="E6:I6"/>
    <mergeCell ref="E7:I7"/>
    <mergeCell ref="E8:I8"/>
    <mergeCell ref="C6:D6"/>
    <mergeCell ref="E5:H5"/>
  </mergeCells>
  <conditionalFormatting sqref="E10:I20">
    <cfRule type="cellIs" dxfId="19" priority="7" operator="equal">
      <formula>""</formula>
    </cfRule>
    <cfRule type="cellIs" dxfId="18" priority="8" operator="equal">
      <formula>"×"</formula>
    </cfRule>
  </conditionalFormatting>
  <conditionalFormatting sqref="C8">
    <cfRule type="expression" dxfId="17" priority="3">
      <formula>C7&lt;&gt;"Oui"</formula>
    </cfRule>
    <cfRule type="expression" dxfId="16" priority="4">
      <formula>C7&lt;&gt;"Non"</formula>
    </cfRule>
  </conditionalFormatting>
  <conditionalFormatting sqref="D8">
    <cfRule type="expression" dxfId="15" priority="1">
      <formula>D7&lt;&gt;"Oui"</formula>
    </cfRule>
    <cfRule type="expression" dxfId="14" priority="2">
      <formula>D7&lt;&gt;"Non"</formula>
    </cfRule>
  </conditionalFormatting>
  <dataValidations count="10">
    <dataValidation type="list" allowBlank="1" showInputMessage="1" showErrorMessage="1" sqref="B3 B22 B24 C7:D7 I5" xr:uid="{00000000-0002-0000-0000-000000000000}">
      <formula1>"Oui,Non"</formula1>
    </dataValidation>
    <dataValidation type="list" allowBlank="1" showInputMessage="1" showErrorMessage="1" sqref="B4" xr:uid="{00000000-0002-0000-0000-000001000000}">
      <formula1>"1,2,3,4,5,6,7,8,9,10"</formula1>
    </dataValidation>
    <dataValidation type="list" allowBlank="1" showInputMessage="1" showErrorMessage="1" sqref="B5" xr:uid="{00000000-0002-0000-0000-000002000000}">
      <formula1>"Individuel,Team"</formula1>
    </dataValidation>
    <dataValidation type="list" allowBlank="1" showInputMessage="1" showErrorMessage="1" sqref="B6" xr:uid="{00000000-0002-0000-0000-000003000000}">
      <formula1>"2,3,4,5"</formula1>
    </dataValidation>
    <dataValidation type="list" allowBlank="1" showInputMessage="1" showErrorMessage="1" sqref="B7" xr:uid="{00000000-0002-0000-0000-000004000000}">
      <formula1>"2,3,4,5,6"</formula1>
    </dataValidation>
    <dataValidation type="list" allowBlank="1" showInputMessage="1" showErrorMessage="1" sqref="B10:B20" xr:uid="{00000000-0002-0000-0000-000005000000}">
      <formula1>circuit</formula1>
    </dataValidation>
    <dataValidation type="list" allowBlank="1" showInputMessage="1" showErrorMessage="1" sqref="C10:D20 C8:D8" xr:uid="{00000000-0002-0000-0000-000006000000}">
      <formula1>"Non,x1,x2,x3,x4,x5,x6,x7,x8,x9,x10"</formula1>
    </dataValidation>
    <dataValidation type="list" allowBlank="1" showInputMessage="1" showErrorMessage="1" sqref="E10:I20" xr:uid="{00000000-0002-0000-0000-000007000000}">
      <formula1>"×,○,●"</formula1>
    </dataValidation>
    <dataValidation type="list" allowBlank="1" showInputMessage="1" showErrorMessage="1" sqref="B21" xr:uid="{00000000-0002-0000-0000-000008000000}">
      <formula1>"N,Gr4.,Gr3.,Gr2.,Gr1.,GrX."</formula1>
    </dataValidation>
    <dataValidation type="list" allowBlank="1" showInputMessage="1" showErrorMessage="1" sqref="B8" xr:uid="{00000000-0002-0000-0000-000009000000}">
      <formula1>"MSL Officiel,MSL Certifié"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30"/>
  <sheetViews>
    <sheetView showGridLines="0" zoomScaleNormal="100" workbookViewId="0">
      <selection activeCell="G17" sqref="G17:M17"/>
    </sheetView>
  </sheetViews>
  <sheetFormatPr baseColWidth="10" defaultRowHeight="15" x14ac:dyDescent="0.25"/>
  <cols>
    <col min="1" max="1" width="2.85546875" customWidth="1"/>
    <col min="5" max="5" width="1.7109375" customWidth="1"/>
    <col min="6" max="6" width="13.7109375" customWidth="1"/>
    <col min="7" max="7" width="12.7109375" customWidth="1"/>
    <col min="8" max="8" width="12.5703125" bestFit="1" customWidth="1"/>
    <col min="9" max="9" width="1.7109375" customWidth="1"/>
    <col min="11" max="11" width="1.7109375" customWidth="1"/>
    <col min="16" max="16" width="2.7109375" customWidth="1"/>
    <col min="18" max="18" width="2.7109375" customWidth="1"/>
  </cols>
  <sheetData>
    <row r="2" spans="2:24" ht="15" customHeight="1" x14ac:dyDescent="0.25">
      <c r="B2" s="74" t="s">
        <v>148</v>
      </c>
      <c r="C2" s="75"/>
      <c r="D2" s="75"/>
      <c r="E2" s="22"/>
      <c r="F2" s="78" t="str">
        <f>Configuration!B2</f>
        <v>RS Cup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/>
    </row>
    <row r="3" spans="2:24" ht="15" customHeight="1" x14ac:dyDescent="0.25">
      <c r="B3" s="76"/>
      <c r="C3" s="77"/>
      <c r="D3" s="77"/>
      <c r="E3" s="15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</row>
    <row r="4" spans="2:24" ht="15" customHeight="1" x14ac:dyDescent="0.25">
      <c r="B4" s="76"/>
      <c r="C4" s="77"/>
      <c r="D4" s="77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3"/>
    </row>
    <row r="5" spans="2:24" x14ac:dyDescent="0.25">
      <c r="B5" s="76"/>
      <c r="C5" s="77"/>
      <c r="D5" s="77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24"/>
    </row>
    <row r="6" spans="2:24" x14ac:dyDescent="0.25">
      <c r="B6" s="76"/>
      <c r="C6" s="77"/>
      <c r="D6" s="77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24"/>
    </row>
    <row r="7" spans="2:24" x14ac:dyDescent="0.25">
      <c r="B7" s="76"/>
      <c r="C7" s="77"/>
      <c r="D7" s="77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4"/>
    </row>
    <row r="8" spans="2:24" ht="7.5" customHeight="1" x14ac:dyDescent="0.25">
      <c r="B8" s="2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26"/>
    </row>
    <row r="9" spans="2:24" ht="18.75" x14ac:dyDescent="0.3">
      <c r="B9" s="100" t="str">
        <f>Configuration!A21</f>
        <v>Catégorie</v>
      </c>
      <c r="C9" s="101"/>
      <c r="D9" s="53" t="str">
        <f>Configuration!B21</f>
        <v>N</v>
      </c>
      <c r="E9" s="13"/>
      <c r="F9" s="97" t="str">
        <f>CONCATENATE("Mode d'inscription:"," ")</f>
        <v xml:space="preserve">Mode d'inscription: </v>
      </c>
      <c r="G9" s="98"/>
      <c r="H9" s="64" t="str">
        <f>Configuration!B5</f>
        <v>Team</v>
      </c>
      <c r="I9" s="47"/>
      <c r="J9" s="92" t="s">
        <v>154</v>
      </c>
      <c r="K9" s="92"/>
      <c r="L9" s="92"/>
      <c r="M9" s="92"/>
      <c r="N9" s="92"/>
      <c r="O9" s="92"/>
      <c r="P9" s="92"/>
      <c r="Q9" s="92"/>
      <c r="R9" s="92"/>
      <c r="S9" s="93"/>
    </row>
    <row r="10" spans="2:24" ht="18.75" x14ac:dyDescent="0.3">
      <c r="B10" s="104" t="str">
        <f>IF(Configuration!B22="Oui","Voiture:","Choix de voiture libre*")</f>
        <v>Voiture:</v>
      </c>
      <c r="C10" s="105"/>
      <c r="D10" s="105"/>
      <c r="E10" s="13"/>
      <c r="F10" s="99" t="str">
        <f>IF(H9="Team","Minimum: ","")</f>
        <v xml:space="preserve">Minimum: </v>
      </c>
      <c r="G10" s="99"/>
      <c r="H10" s="65">
        <f>IF(H9="Team",Configuration!B6,"")</f>
        <v>2</v>
      </c>
      <c r="I10" s="48"/>
      <c r="J10" s="92"/>
      <c r="K10" s="92"/>
      <c r="L10" s="92"/>
      <c r="M10" s="92"/>
      <c r="N10" s="92"/>
      <c r="O10" s="92"/>
      <c r="P10" s="92"/>
      <c r="Q10" s="92"/>
      <c r="R10" s="92"/>
      <c r="S10" s="93"/>
    </row>
    <row r="11" spans="2:24" ht="15.75" customHeight="1" x14ac:dyDescent="0.3">
      <c r="B11" s="102" t="str">
        <f>IF(Configuration!B22="Oui",Configuration!B23,"")</f>
        <v>Renault Clio R.S. 220 Trophy ’16</v>
      </c>
      <c r="C11" s="103"/>
      <c r="D11" s="103"/>
      <c r="E11" s="13"/>
      <c r="F11" s="99" t="str">
        <f>IF(H9="Team","Maximum: ","")</f>
        <v xml:space="preserve">Maximum: </v>
      </c>
      <c r="G11" s="99"/>
      <c r="H11" s="65">
        <f>IF(H9="Team",Configuration!B7,"")</f>
        <v>2</v>
      </c>
      <c r="I11" s="48"/>
      <c r="J11" s="92"/>
      <c r="K11" s="92"/>
      <c r="L11" s="92"/>
      <c r="M11" s="92"/>
      <c r="N11" s="92"/>
      <c r="O11" s="92"/>
      <c r="P11" s="92"/>
      <c r="Q11" s="92"/>
      <c r="R11" s="92"/>
      <c r="S11" s="93"/>
    </row>
    <row r="12" spans="2:24" ht="6.75" customHeight="1" x14ac:dyDescent="0.25">
      <c r="B12" s="2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26"/>
    </row>
    <row r="13" spans="2:24" ht="18.75" x14ac:dyDescent="0.3">
      <c r="B13" s="25"/>
      <c r="C13" s="49" t="s">
        <v>152</v>
      </c>
      <c r="D13" s="35" t="s">
        <v>153</v>
      </c>
      <c r="E13" s="36"/>
      <c r="F13" s="37" t="str" cm="1">
        <f t="array" ref="F13:F24">Configuration!A9:A20</f>
        <v>Manche</v>
      </c>
      <c r="G13" s="106" t="str">
        <f>IF(Configuration!B9&lt;&gt;"",Configuration!B9,"")</f>
        <v>Circuit</v>
      </c>
      <c r="H13" s="106"/>
      <c r="I13" s="106"/>
      <c r="J13" s="106"/>
      <c r="K13" s="106"/>
      <c r="L13" s="106"/>
      <c r="M13" s="106"/>
      <c r="N13" s="38" t="str">
        <f>Configuration!C9</f>
        <v>Usure</v>
      </c>
      <c r="O13" s="38" t="str">
        <f>Configuration!D9</f>
        <v>Conso</v>
      </c>
      <c r="P13" s="21"/>
      <c r="Q13" s="43" t="str">
        <f>IF(Configuration!C7="Oui",Configuration!C9,"")</f>
        <v/>
      </c>
      <c r="R13" s="44"/>
      <c r="S13" s="37" t="str">
        <f>IF(Configuration!D7="Oui",Configuration!D9,"")</f>
        <v/>
      </c>
    </row>
    <row r="14" spans="2:24" ht="15.75" x14ac:dyDescent="0.25">
      <c r="B14" s="25"/>
      <c r="C14" s="55">
        <f>IF(Configuration!J10&lt;&gt;"",Configuration!J10,"")</f>
        <v>45103</v>
      </c>
      <c r="D14" s="56">
        <f>IF(Configuration!K10&lt;&gt;"",Configuration!K10,"")</f>
        <v>45104</v>
      </c>
      <c r="E14" s="58"/>
      <c r="F14" s="59" t="str">
        <v>PréQualif</v>
      </c>
      <c r="G14" s="86" t="str">
        <f>IF(Configuration!B10&lt;&gt;"",Configuration!B10,"")</f>
        <v>Brands Hatch GP</v>
      </c>
      <c r="H14" s="87"/>
      <c r="I14" s="87"/>
      <c r="J14" s="87"/>
      <c r="K14" s="87"/>
      <c r="L14" s="87"/>
      <c r="M14" s="88"/>
      <c r="N14" s="60" t="str">
        <f>IF(Configuration!C10&lt;&gt;"",Configuration!C10,"")</f>
        <v>x3</v>
      </c>
      <c r="O14" s="59" t="str">
        <f>IF(Configuration!D10&lt;&gt;"",Configuration!D10,"")</f>
        <v>x2</v>
      </c>
      <c r="P14" s="19"/>
      <c r="Q14" s="94" t="str">
        <f>IF(Configuration!C7="Oui",Configuration!C8,"")</f>
        <v/>
      </c>
      <c r="R14" s="18"/>
      <c r="S14" s="95" t="str">
        <f>IF(Configuration!D7="Oui",Configuration!D8,"")</f>
        <v/>
      </c>
    </row>
    <row r="15" spans="2:24" ht="15.75" x14ac:dyDescent="0.25">
      <c r="B15" s="25"/>
      <c r="C15" s="57">
        <f>IF(Configuration!J11&lt;&gt;"",Configuration!J11,"")</f>
        <v>45117</v>
      </c>
      <c r="D15" s="55">
        <f>IF(Configuration!K11&lt;&gt;"",Configuration!K11,"")</f>
        <v>45118</v>
      </c>
      <c r="E15" s="58"/>
      <c r="F15" s="61" t="str">
        <v>Manche 1</v>
      </c>
      <c r="G15" s="87" t="str">
        <f>IF(Configuration!B11&lt;&gt;"",Configuration!B11,"")</f>
        <v xml:space="preserve">Alsace - Village </v>
      </c>
      <c r="H15" s="87"/>
      <c r="I15" s="87"/>
      <c r="J15" s="87"/>
      <c r="K15" s="87"/>
      <c r="L15" s="87"/>
      <c r="M15" s="88"/>
      <c r="N15" s="59" t="str">
        <f>IF(AND(Configuration!$C$7="Non",Configuration!C11&lt;&gt;""),Configuration!C11,"")</f>
        <v>x3</v>
      </c>
      <c r="O15" s="62" t="str">
        <f>IF(AND(Configuration!$D$7="Non",Configuration!D11&lt;&gt;""),Configuration!D11,"")</f>
        <v>x2</v>
      </c>
      <c r="P15" s="19"/>
      <c r="Q15" s="94"/>
      <c r="R15" s="18"/>
      <c r="S15" s="95"/>
      <c r="X15" s="54"/>
    </row>
    <row r="16" spans="2:24" ht="15.75" x14ac:dyDescent="0.25">
      <c r="B16" s="25"/>
      <c r="C16" s="57">
        <f>IF(Configuration!J12&lt;&gt;"",Configuration!J12,"")</f>
        <v>45124</v>
      </c>
      <c r="D16" s="55">
        <f>IF(Configuration!K12&lt;&gt;"",Configuration!K12,"")</f>
        <v>45125</v>
      </c>
      <c r="E16" s="58"/>
      <c r="F16" s="59" t="str">
        <v>Manche 2</v>
      </c>
      <c r="G16" s="86" t="str">
        <f>IF(Configuration!B12&lt;&gt;"",Configuration!B12,"")</f>
        <v xml:space="preserve">Red Bull Ring </v>
      </c>
      <c r="H16" s="87"/>
      <c r="I16" s="87"/>
      <c r="J16" s="87"/>
      <c r="K16" s="87"/>
      <c r="L16" s="87"/>
      <c r="M16" s="88"/>
      <c r="N16" s="60" t="str">
        <f>IF(AND(Configuration!$C$7="Non",Configuration!C12&lt;&gt;""),Configuration!C12,"")</f>
        <v>x4</v>
      </c>
      <c r="O16" s="62" t="str">
        <f>IF(AND(Configuration!$D$7="Non",Configuration!D12&lt;&gt;""),Configuration!D12,"")</f>
        <v>x3</v>
      </c>
      <c r="P16" s="19"/>
      <c r="Q16" s="94"/>
      <c r="R16" s="18"/>
      <c r="S16" s="95"/>
    </row>
    <row r="17" spans="2:19" ht="15.75" x14ac:dyDescent="0.25">
      <c r="B17" s="25"/>
      <c r="C17" s="57">
        <f>IF(Configuration!J13&lt;&gt;"",Configuration!J13,"")</f>
        <v>45131</v>
      </c>
      <c r="D17" s="55">
        <f>IF(Configuration!K13&lt;&gt;"",Configuration!K13,"")</f>
        <v>45132</v>
      </c>
      <c r="E17" s="58"/>
      <c r="F17" s="61" t="str">
        <v>Manche 3</v>
      </c>
      <c r="G17" s="87" t="str">
        <f>IF(Configuration!B13&lt;&gt;"",Configuration!B13,"")</f>
        <v>Circuit de Barcelona-Catalunya National</v>
      </c>
      <c r="H17" s="87"/>
      <c r="I17" s="87"/>
      <c r="J17" s="87"/>
      <c r="K17" s="87"/>
      <c r="L17" s="87"/>
      <c r="M17" s="87"/>
      <c r="N17" s="60" t="str">
        <f>IF(AND(Configuration!$C$7="Non",Configuration!C13&lt;&gt;""),Configuration!C13,"")</f>
        <v>x5</v>
      </c>
      <c r="O17" s="59" t="str">
        <f>IF(AND(Configuration!$D$7="Non",Configuration!D13&lt;&gt;""),Configuration!D13,"")</f>
        <v>x3</v>
      </c>
      <c r="P17" s="19"/>
      <c r="Q17" s="19"/>
      <c r="R17" s="18"/>
      <c r="S17" s="27"/>
    </row>
    <row r="18" spans="2:19" ht="15.75" x14ac:dyDescent="0.25">
      <c r="B18" s="25"/>
      <c r="C18" s="55">
        <f>IF(Configuration!J14&lt;&gt;"",Configuration!J14,"")</f>
        <v>45138</v>
      </c>
      <c r="D18" s="56">
        <f>IF(Configuration!K14&lt;&gt;"",Configuration!K14,"")</f>
        <v>45139</v>
      </c>
      <c r="E18" s="58"/>
      <c r="F18" s="61" t="str">
        <v>Manche 4</v>
      </c>
      <c r="G18" s="87" t="str">
        <f>IF(Configuration!B14&lt;&gt;"",Configuration!B14,"")</f>
        <v>Circuit de Spa-Francorchamps</v>
      </c>
      <c r="H18" s="87"/>
      <c r="I18" s="87"/>
      <c r="J18" s="87"/>
      <c r="K18" s="87"/>
      <c r="L18" s="87"/>
      <c r="M18" s="88"/>
      <c r="N18" s="59" t="str">
        <f>IF(AND(Configuration!$C$7="Non",Configuration!C14&lt;&gt;""),Configuration!C14,"")</f>
        <v>x3</v>
      </c>
      <c r="O18" s="62" t="str">
        <f>IF(AND(Configuration!$D$7="Non",Configuration!D14&lt;&gt;""),Configuration!D14,"")</f>
        <v>x2</v>
      </c>
      <c r="P18" s="19"/>
      <c r="Q18" s="19"/>
      <c r="R18" s="18"/>
      <c r="S18" s="27"/>
    </row>
    <row r="19" spans="2:19" ht="15.75" x14ac:dyDescent="0.25">
      <c r="B19" s="25"/>
      <c r="C19" s="55">
        <f>IF(Configuration!J15&lt;&gt;"",Configuration!J15,"")</f>
        <v>45145</v>
      </c>
      <c r="D19" s="56">
        <f>IF(Configuration!K15&lt;&gt;"",Configuration!K15,"")</f>
        <v>45146</v>
      </c>
      <c r="E19" s="58"/>
      <c r="F19" s="59" t="str">
        <v>Manche 5</v>
      </c>
      <c r="G19" s="86" t="str">
        <f>IF(Configuration!B15&lt;&gt;"",Configuration!B15,"")</f>
        <v>Autodromo Nazionale Monza</v>
      </c>
      <c r="H19" s="87"/>
      <c r="I19" s="87"/>
      <c r="J19" s="87"/>
      <c r="K19" s="87"/>
      <c r="L19" s="87"/>
      <c r="M19" s="88"/>
      <c r="N19" s="60" t="str">
        <f>IF(AND(Configuration!$C$7="Non",Configuration!C15&lt;&gt;""),Configuration!C15,"")</f>
        <v>x4</v>
      </c>
      <c r="O19" s="62" t="str">
        <f>IF(AND(Configuration!$D$7="Non",Configuration!D15&lt;&gt;""),Configuration!D15,"")</f>
        <v>x2</v>
      </c>
      <c r="P19" s="19"/>
      <c r="Q19" s="19"/>
      <c r="R19" s="18"/>
      <c r="S19" s="27"/>
    </row>
    <row r="20" spans="2:19" ht="15.75" x14ac:dyDescent="0.25">
      <c r="B20" s="25"/>
      <c r="C20" s="57">
        <f>IF(Configuration!J16&lt;&gt;"",Configuration!J16,"")</f>
        <v>45155</v>
      </c>
      <c r="D20" s="55">
        <f>IF(Configuration!K16&lt;&gt;"",Configuration!K16,"")</f>
        <v>45156</v>
      </c>
      <c r="E20" s="58"/>
      <c r="F20" s="59" t="str">
        <v>Manche 6</v>
      </c>
      <c r="G20" s="86" t="str">
        <f>IF(Configuration!B16&lt;&gt;"",Configuration!B16,"")</f>
        <v>Nürburgring Endurance</v>
      </c>
      <c r="H20" s="87"/>
      <c r="I20" s="87"/>
      <c r="J20" s="87"/>
      <c r="K20" s="87"/>
      <c r="L20" s="87"/>
      <c r="M20" s="88"/>
      <c r="N20" s="60" t="str">
        <f>IF(AND(Configuration!$C$7="Non",Configuration!C16&lt;&gt;""),Configuration!C16,"")</f>
        <v>x5</v>
      </c>
      <c r="O20" s="62" t="str">
        <f>IF(AND(Configuration!$D$7="Non",Configuration!D16&lt;&gt;""),Configuration!D16,"")</f>
        <v>x2</v>
      </c>
      <c r="P20" s="19"/>
      <c r="Q20" s="19"/>
      <c r="R20" s="18"/>
      <c r="S20" s="27"/>
    </row>
    <row r="21" spans="2:19" ht="15.75" x14ac:dyDescent="0.25">
      <c r="B21" s="25"/>
      <c r="C21" s="55" t="str">
        <f>IF(Configuration!J17&lt;&gt;"",Configuration!J17,"")</f>
        <v/>
      </c>
      <c r="D21" s="55" t="str">
        <f>IF(Configuration!K17&lt;&gt;"",Configuration!K17,"")</f>
        <v/>
      </c>
      <c r="E21" s="58"/>
      <c r="F21" s="63" t="str">
        <v/>
      </c>
      <c r="G21" s="89" t="str">
        <f>IF(Configuration!B17&lt;&gt;"",Configuration!B17,"")</f>
        <v/>
      </c>
      <c r="H21" s="89"/>
      <c r="I21" s="89"/>
      <c r="J21" s="89"/>
      <c r="K21" s="89"/>
      <c r="L21" s="89"/>
      <c r="M21" s="89"/>
      <c r="N21" s="63" t="str">
        <f>IF(AND(Configuration!$C$7="Non",Configuration!C17&lt;&gt;""),Configuration!C17,"")</f>
        <v/>
      </c>
      <c r="O21" s="63" t="str">
        <f>IF(AND(Configuration!$D$7="Non",Configuration!D17&lt;&gt;""),Configuration!D17,"")</f>
        <v/>
      </c>
      <c r="P21" s="19"/>
      <c r="Q21" s="19"/>
      <c r="R21" s="18"/>
      <c r="S21" s="27"/>
    </row>
    <row r="22" spans="2:19" ht="15.75" x14ac:dyDescent="0.25">
      <c r="B22" s="25"/>
      <c r="C22" s="55" t="str">
        <f>IF(Configuration!J18&lt;&gt;"",Configuration!J18,"")</f>
        <v/>
      </c>
      <c r="D22" s="55" t="str">
        <f>IF(Configuration!K18&lt;&gt;"",Configuration!K18,"")</f>
        <v/>
      </c>
      <c r="E22" s="58"/>
      <c r="F22" s="63" t="str">
        <v/>
      </c>
      <c r="G22" s="89" t="str">
        <f>IF(Configuration!B18&lt;&gt;"",Configuration!B18,"")</f>
        <v/>
      </c>
      <c r="H22" s="89"/>
      <c r="I22" s="89"/>
      <c r="J22" s="89"/>
      <c r="K22" s="89"/>
      <c r="L22" s="89"/>
      <c r="M22" s="89"/>
      <c r="N22" s="63" t="str">
        <f>IF(AND(Configuration!$C$7="Non",Configuration!C18&lt;&gt;""),Configuration!C18,"")</f>
        <v/>
      </c>
      <c r="O22" s="63" t="str">
        <f>IF(AND(Configuration!$D$7="Non",Configuration!D18&lt;&gt;""),Configuration!D18,"")</f>
        <v/>
      </c>
      <c r="P22" s="19"/>
      <c r="Q22" s="19"/>
      <c r="R22" s="18"/>
      <c r="S22" s="27"/>
    </row>
    <row r="23" spans="2:19" ht="15.75" x14ac:dyDescent="0.25">
      <c r="B23" s="25"/>
      <c r="C23" s="55" t="str">
        <f>IF(Configuration!J19&lt;&gt;"",Configuration!J19,"")</f>
        <v/>
      </c>
      <c r="D23" s="55" t="str">
        <f>IF(Configuration!K19&lt;&gt;"",Configuration!K19,"")</f>
        <v/>
      </c>
      <c r="E23" s="58"/>
      <c r="F23" s="63" t="str">
        <v/>
      </c>
      <c r="G23" s="89" t="str">
        <f>IF(Configuration!B19&lt;&gt;"",Configuration!B19,"")</f>
        <v/>
      </c>
      <c r="H23" s="89"/>
      <c r="I23" s="89"/>
      <c r="J23" s="89"/>
      <c r="K23" s="89"/>
      <c r="L23" s="89"/>
      <c r="M23" s="89"/>
      <c r="N23" s="63" t="str">
        <f>IF(AND(Configuration!$C$7="Non",Configuration!C19&lt;&gt;""),Configuration!C19,"")</f>
        <v/>
      </c>
      <c r="O23" s="63" t="str">
        <f>IF(AND(Configuration!$D$7="Non",Configuration!D19&lt;&gt;""),Configuration!D19,"")</f>
        <v/>
      </c>
      <c r="P23" s="19"/>
      <c r="Q23" s="19"/>
      <c r="R23" s="18"/>
      <c r="S23" s="27"/>
    </row>
    <row r="24" spans="2:19" ht="15.75" x14ac:dyDescent="0.25">
      <c r="B24" s="25"/>
      <c r="C24" s="55" t="str">
        <f>IF(Configuration!J20&lt;&gt;"",Configuration!J20,"")</f>
        <v/>
      </c>
      <c r="D24" s="55" t="str">
        <f>IF(Configuration!K20&lt;&gt;"",Configuration!K20,"")</f>
        <v/>
      </c>
      <c r="E24" s="58"/>
      <c r="F24" s="63" t="str">
        <v/>
      </c>
      <c r="G24" s="89" t="str">
        <f>IF(Configuration!B20&lt;&gt;"",Configuration!B20,"")</f>
        <v/>
      </c>
      <c r="H24" s="89"/>
      <c r="I24" s="89"/>
      <c r="J24" s="89"/>
      <c r="K24" s="89"/>
      <c r="L24" s="89"/>
      <c r="M24" s="89"/>
      <c r="N24" s="63" t="str">
        <f>IF(AND(Configuration!$C$7="Non",Configuration!C20&lt;&gt;""),Configuration!C20,"")</f>
        <v/>
      </c>
      <c r="O24" s="63" t="str">
        <f>IF(AND(Configuration!$D$7="Non",Configuration!D20&lt;&gt;""),Configuration!D20,"")</f>
        <v/>
      </c>
      <c r="P24" s="19"/>
      <c r="Q24" s="19"/>
      <c r="R24" s="18"/>
      <c r="S24" s="27"/>
    </row>
    <row r="25" spans="2:19" ht="7.5" customHeight="1" x14ac:dyDescent="0.3">
      <c r="B25" s="25"/>
      <c r="C25" s="45"/>
      <c r="D25" s="45"/>
      <c r="E25" s="36"/>
      <c r="F25" s="39"/>
      <c r="G25" s="46"/>
      <c r="H25" s="46"/>
      <c r="I25" s="46"/>
      <c r="J25" s="46"/>
      <c r="K25" s="46"/>
      <c r="L25" s="46"/>
      <c r="M25" s="46"/>
      <c r="N25" s="39"/>
      <c r="O25" s="39"/>
      <c r="P25" s="19"/>
      <c r="Q25" s="19"/>
      <c r="R25" s="18"/>
      <c r="S25" s="27"/>
    </row>
    <row r="26" spans="2:19" ht="21" x14ac:dyDescent="0.35">
      <c r="B26" s="82" t="str">
        <f>CONCATENATE(Configuration!A24,"    ")</f>
        <v xml:space="preserve">BoP    </v>
      </c>
      <c r="C26" s="83"/>
      <c r="D26" s="53" t="str">
        <f>Configuration!B24</f>
        <v>Non</v>
      </c>
      <c r="E26" s="13"/>
      <c r="F26" s="108" t="s">
        <v>155</v>
      </c>
      <c r="G26" s="108"/>
      <c r="H26" s="108"/>
      <c r="I26" s="108"/>
      <c r="J26" s="108"/>
      <c r="K26" s="18"/>
      <c r="L26" s="90" t="s">
        <v>156</v>
      </c>
      <c r="M26" s="90"/>
      <c r="N26" s="90"/>
      <c r="O26" s="90"/>
      <c r="P26" s="90"/>
      <c r="Q26" s="90"/>
      <c r="R26" s="90"/>
      <c r="S26" s="91"/>
    </row>
    <row r="27" spans="2:19" ht="18.75" customHeight="1" x14ac:dyDescent="0.3">
      <c r="B27" s="84" t="str">
        <f>CONCATENATE(IF($D$26="Non",Configuration!A25,""),"    ")</f>
        <v xml:space="preserve">Limite de PP    </v>
      </c>
      <c r="C27" s="85"/>
      <c r="D27" s="40">
        <f>IF($D$26="Non",Configuration!B25,"")</f>
        <v>571</v>
      </c>
      <c r="E27" s="13"/>
      <c r="F27" s="71" t="s">
        <v>158</v>
      </c>
      <c r="G27" s="107"/>
      <c r="H27" s="107"/>
      <c r="I27" s="107"/>
      <c r="J27" s="107"/>
      <c r="K27" s="13"/>
      <c r="L27" s="71" t="s">
        <v>159</v>
      </c>
      <c r="M27" s="71"/>
      <c r="N27" s="71"/>
      <c r="O27" s="72" t="s">
        <v>157</v>
      </c>
      <c r="P27" s="71"/>
      <c r="Q27" s="71"/>
      <c r="R27" s="71"/>
      <c r="S27" s="73"/>
    </row>
    <row r="28" spans="2:19" ht="18.75" customHeight="1" x14ac:dyDescent="0.3">
      <c r="B28" s="84" t="str">
        <f>CONCATENATE(IF($D$26="Non",Configuration!A26,""),"    ")</f>
        <v xml:space="preserve">Puissance max.    </v>
      </c>
      <c r="C28" s="96"/>
      <c r="D28" s="41">
        <f>IF($D$26="Non",Configuration!B26,"")</f>
        <v>235</v>
      </c>
      <c r="E28" s="13"/>
      <c r="F28" s="107"/>
      <c r="G28" s="107"/>
      <c r="H28" s="107"/>
      <c r="I28" s="107"/>
      <c r="J28" s="107"/>
      <c r="K28" s="13"/>
      <c r="L28" s="50"/>
      <c r="M28" s="50"/>
      <c r="N28" s="50"/>
      <c r="O28" s="52"/>
      <c r="P28" s="50"/>
      <c r="Q28" s="50"/>
      <c r="R28" s="50"/>
      <c r="S28" s="51"/>
    </row>
    <row r="29" spans="2:19" ht="18.75" customHeight="1" x14ac:dyDescent="0.3">
      <c r="B29" s="84" t="str">
        <f>CONCATENATE(IF($D$26="Non",Configuration!A27,""),"    ")</f>
        <v xml:space="preserve">Poids min.    </v>
      </c>
      <c r="C29" s="96"/>
      <c r="D29" s="42">
        <f>IF($D$26="Non",Configuration!B27,"")</f>
        <v>971</v>
      </c>
      <c r="E29" s="13"/>
      <c r="F29" s="107"/>
      <c r="G29" s="107"/>
      <c r="H29" s="107"/>
      <c r="I29" s="107"/>
      <c r="J29" s="107"/>
      <c r="K29" s="13"/>
      <c r="L29" s="50"/>
      <c r="M29" s="50"/>
      <c r="N29" s="50"/>
      <c r="O29" s="52"/>
      <c r="P29" s="50"/>
      <c r="Q29" s="50"/>
      <c r="R29" s="50"/>
      <c r="S29" s="51"/>
    </row>
    <row r="30" spans="2:19" ht="12.75" customHeight="1" x14ac:dyDescent="0.25">
      <c r="B30" s="28" t="s">
        <v>149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</row>
  </sheetData>
  <mergeCells count="32">
    <mergeCell ref="B29:C29"/>
    <mergeCell ref="F9:G9"/>
    <mergeCell ref="F10:G10"/>
    <mergeCell ref="F11:G11"/>
    <mergeCell ref="G24:M24"/>
    <mergeCell ref="B9:C9"/>
    <mergeCell ref="B11:D11"/>
    <mergeCell ref="B10:D10"/>
    <mergeCell ref="G13:M13"/>
    <mergeCell ref="G14:M14"/>
    <mergeCell ref="G15:M15"/>
    <mergeCell ref="G16:M16"/>
    <mergeCell ref="G17:M17"/>
    <mergeCell ref="F27:J29"/>
    <mergeCell ref="F26:J26"/>
    <mergeCell ref="B28:C28"/>
    <mergeCell ref="L27:N27"/>
    <mergeCell ref="O27:S27"/>
    <mergeCell ref="B2:D7"/>
    <mergeCell ref="F2:S3"/>
    <mergeCell ref="B26:C26"/>
    <mergeCell ref="B27:C27"/>
    <mergeCell ref="G20:M20"/>
    <mergeCell ref="G21:M21"/>
    <mergeCell ref="G22:M22"/>
    <mergeCell ref="G23:M23"/>
    <mergeCell ref="L26:S26"/>
    <mergeCell ref="J9:S11"/>
    <mergeCell ref="Q14:Q16"/>
    <mergeCell ref="S14:S16"/>
    <mergeCell ref="G18:M18"/>
    <mergeCell ref="G19:M19"/>
  </mergeCells>
  <conditionalFormatting sqref="F10:G11">
    <cfRule type="expression" dxfId="13" priority="4">
      <formula>$H$9="Team"</formula>
    </cfRule>
  </conditionalFormatting>
  <conditionalFormatting sqref="H10:H11">
    <cfRule type="expression" dxfId="12" priority="3">
      <formula>$H$9="Team"</formula>
    </cfRule>
  </conditionalFormatting>
  <conditionalFormatting sqref="F14:O25">
    <cfRule type="notContainsBlanks" dxfId="11" priority="17">
      <formula>LEN(TRIM(F14))&gt;0</formula>
    </cfRule>
  </conditionalFormatting>
  <conditionalFormatting sqref="C14:D25">
    <cfRule type="notContainsBlanks" dxfId="10" priority="18">
      <formula>LEN(TRIM(C14))&gt;0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400E60A-D24E-4448-8920-4BA05E65D8F4}">
            <xm:f>Configuration!$C$7&lt;&gt;"Non"</xm:f>
            <x14:dxf>
              <font>
                <b/>
                <i val="0"/>
                <color rgb="FFFFFF00"/>
              </font>
              <fill>
                <patternFill>
                  <bgColor theme="1" tint="0.24994659260841701"/>
                </patternFill>
              </fill>
            </x14:dxf>
          </x14:cfRule>
          <x14:cfRule type="expression" priority="15" id="{D5F56209-F206-4449-89B7-3D7B0ABA5145}">
            <xm:f>Configuration!$C$7&lt;&gt;"Oui"</xm:f>
            <x14:dxf>
              <font>
                <b/>
                <i val="0"/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Q14:Q16</xm:sqref>
        </x14:conditionalFormatting>
        <x14:conditionalFormatting xmlns:xm="http://schemas.microsoft.com/office/excel/2006/main">
          <x14:cfRule type="expression" priority="12" id="{C7377190-2088-4449-A421-DBA378D57CBD}">
            <xm:f>Configuration!$C$7&lt;&gt;"Non"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expression" priority="14" id="{AC7B9302-1510-4E78-B3CE-DCC85EA7BC4D}">
            <xm:f>Configuration!$C$7&lt;&gt;"Oui"</xm:f>
            <x14:dxf>
              <font>
                <b/>
                <i val="0"/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9" id="{64E1E67E-2D4D-441C-8871-811D2DDDF088}">
            <xm:f>Configuration!$D$7&lt;&gt;"Non"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expression" priority="11" id="{93027587-3071-499A-B36E-9CCDB127E731}">
            <xm:f>Configuration!$D$7&lt;&gt;"Oui"</xm:f>
            <x14:dxf>
              <font>
                <b val="0"/>
                <i val="0"/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10" id="{0D6DD847-C857-451A-8817-E113A8B9CF99}">
            <xm:f>Configuration!$D$7&lt;&gt;"Non"</xm:f>
            <x14:dxf>
              <font>
                <b/>
                <i val="0"/>
                <color rgb="FFFFFF00"/>
              </font>
              <fill>
                <patternFill>
                  <bgColor theme="1" tint="0.24994659260841701"/>
                </patternFill>
              </fill>
            </x14:dxf>
          </x14:cfRule>
          <xm:sqref>S14:S16</xm:sqref>
        </x14:conditionalFormatting>
        <x14:conditionalFormatting xmlns:xm="http://schemas.microsoft.com/office/excel/2006/main">
          <x14:cfRule type="expression" priority="6" id="{CB7B4828-32C4-4604-A4C6-EA9E94D864AF}">
            <xm:f>Configuration!$B$24&lt;&gt;"Oui"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B27:C29</xm:sqref>
        </x14:conditionalFormatting>
        <x14:conditionalFormatting xmlns:xm="http://schemas.microsoft.com/office/excel/2006/main">
          <x14:cfRule type="expression" priority="7" id="{E9AAAFDB-5DEA-4E57-ACCB-CF93F6FFEBA9}">
            <xm:f>Configuration!$B$24&lt;&gt;"Oui"</xm:f>
            <x14:dxf>
              <font>
                <b/>
                <i val="0"/>
                <color rgb="FFFFFF00"/>
              </font>
              <fill>
                <patternFill>
                  <bgColor theme="1" tint="0.14996795556505021"/>
                </patternFill>
              </fill>
            </x14:dxf>
          </x14:cfRule>
          <xm:sqref>C27:D29</xm:sqref>
        </x14:conditionalFormatting>
        <x14:conditionalFormatting xmlns:xm="http://schemas.microsoft.com/office/excel/2006/main">
          <x14:cfRule type="expression" priority="5" id="{FDC59897-34E5-495B-984D-56C70E9967F8}">
            <xm:f>Configuration!$B$22="Oui"</xm:f>
            <x14:dxf>
              <font>
                <b/>
                <i val="0"/>
                <color rgb="FFFFFF00"/>
              </font>
              <fill>
                <patternFill>
                  <bgColor theme="1" tint="0.14996795556505021"/>
                </patternFill>
              </fill>
            </x14:dxf>
          </x14:cfRule>
          <xm:sqref>B11:D11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Configuration</vt:lpstr>
      <vt:lpstr>Résumé Global</vt:lpstr>
      <vt:lpstr>circuit</vt:lpstr>
    </vt:vector>
  </TitlesOfParts>
  <Company>Dell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Babicz, Stephane</dc:creator>
  <cp:lastModifiedBy>Babicz, Stephane</cp:lastModifiedBy>
  <dcterms:created xsi:type="dcterms:W3CDTF">2023-07-05T09:44:41Z</dcterms:created>
  <dcterms:modified xsi:type="dcterms:W3CDTF">2023-07-10T09:47:59Z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d3be33-4108-4738-9e07-d8656a181486_Enabled">
    <vt:lpwstr>true</vt:lpwstr>
  </property>
  <property fmtid="{D5CDD505-2E9C-101B-9397-08002B2CF9AE}" pid="3" name="MSIP_Label_dad3be33-4108-4738-9e07-d8656a181486_SetDate">
    <vt:lpwstr>2023-07-05T14:56:05Z</vt:lpwstr>
  </property>
  <property fmtid="{D5CDD505-2E9C-101B-9397-08002B2CF9AE}" pid="4" name="MSIP_Label_dad3be33-4108-4738-9e07-d8656a181486_Method">
    <vt:lpwstr>Privileged</vt:lpwstr>
  </property>
  <property fmtid="{D5CDD505-2E9C-101B-9397-08002B2CF9AE}" pid="5" name="MSIP_Label_dad3be33-4108-4738-9e07-d8656a181486_Name">
    <vt:lpwstr>Public No Visual Label</vt:lpwstr>
  </property>
  <property fmtid="{D5CDD505-2E9C-101B-9397-08002B2CF9AE}" pid="6" name="MSIP_Label_dad3be33-4108-4738-9e07-d8656a181486_SiteId">
    <vt:lpwstr>945c199a-83a2-4e80-9f8c-5a91be5752dd</vt:lpwstr>
  </property>
  <property fmtid="{D5CDD505-2E9C-101B-9397-08002B2CF9AE}" pid="7" name="MSIP_Label_dad3be33-4108-4738-9e07-d8656a181486_ActionId">
    <vt:lpwstr>19c0a8b3-188d-44db-87c8-6dc77037ddaa</vt:lpwstr>
  </property>
  <property fmtid="{D5CDD505-2E9C-101B-9397-08002B2CF9AE}" pid="8" name="MSIP_Label_dad3be33-4108-4738-9e07-d8656a181486_ContentBits">
    <vt:lpwstr>0</vt:lpwstr>
  </property>
</Properties>
</file>